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OGLR - Convegni - Seminari\2017 Progetto ODL - Giovani Insieme\"/>
    </mc:Choice>
  </mc:AlternateContent>
  <workbookProtection workbookAlgorithmName="SHA-512" workbookHashValue="iTKDMZor11fZBWQawK2/tZ6dhFUi0jQMn3eDvpU3NW6xxvVG/vChU7GArexqfZKSXoETemcPYW+XjMrgfYbJAQ==" workbookSaltValue="QVPsXKqDvNg6l/xnrSjutw==" workbookSpinCount="100000" lockStructure="1"/>
  <bookViews>
    <workbookView xWindow="0" yWindow="0" windowWidth="15360" windowHeight="766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P4" i="1" l="1"/>
  <c r="T4" i="1" s="1"/>
  <c r="M4" i="1"/>
  <c r="D4" i="1"/>
  <c r="E4" i="1" s="1"/>
  <c r="Q4" i="1" l="1"/>
  <c r="R4" i="1"/>
  <c r="J4" i="1"/>
  <c r="K4" i="1"/>
  <c r="F4" i="1"/>
  <c r="S4" i="1"/>
  <c r="L4" i="1" l="1"/>
  <c r="N4" i="1" s="1"/>
  <c r="O4" i="1" s="1"/>
  <c r="U4" i="1"/>
  <c r="W4" i="1" s="1"/>
  <c r="V4" i="1" l="1"/>
</calcChain>
</file>

<file path=xl/sharedStrings.xml><?xml version="1.0" encoding="utf-8"?>
<sst xmlns="http://schemas.openxmlformats.org/spreadsheetml/2006/main" count="31" uniqueCount="30">
  <si>
    <t>IRPEF Lorda</t>
  </si>
  <si>
    <t>IRPEF  netta</t>
  </si>
  <si>
    <t>TFR</t>
  </si>
  <si>
    <t>IRAP</t>
  </si>
  <si>
    <t>Imponibile IRPEF</t>
  </si>
  <si>
    <t>Detrazioni IRPEF</t>
  </si>
  <si>
    <t>Add. reg. Lombardia</t>
  </si>
  <si>
    <t>Add. com. Milano</t>
  </si>
  <si>
    <t>Contributi INPS Datore</t>
  </si>
  <si>
    <t>Premio INAIL Datore</t>
  </si>
  <si>
    <t>Cuneo (in % sul netto lavoratore)</t>
  </si>
  <si>
    <t>Prospettiva Dipendente</t>
  </si>
  <si>
    <t>IRPEF meno Bonus Renzi   (960 euro)</t>
  </si>
  <si>
    <t>Prospettiva Parrocchia</t>
  </si>
  <si>
    <t xml:space="preserve">Contributi INPS Lavoratore </t>
  </si>
  <si>
    <t>compenso orario netto per il giovane (366 ore lavorate, al netto delle ferie)</t>
  </si>
  <si>
    <t>Retribuzione netta su base annuale  (comprese ferie, 13° e TFR)</t>
  </si>
  <si>
    <t>Retribuzione oraria da CCNL applicato</t>
  </si>
  <si>
    <t>somma algebrica (C4-D4-H4-J4-K4)</t>
  </si>
  <si>
    <t>Numero ore di lavoro su base annua (le ore comprendono anche quelle relative alla 13°)</t>
  </si>
  <si>
    <t>Retribuzione Lorda Annuale (compresa 13°) sulla base della retribuzione oraria da CCNL</t>
  </si>
  <si>
    <t>Costo Complessivo Reale per il datore  (comprensivo di ferie, 13° e TFR, IRAP)</t>
  </si>
  <si>
    <t xml:space="preserve">Costo orario lordo complessivo </t>
  </si>
  <si>
    <t>Dati contratto</t>
  </si>
  <si>
    <t>Dato di partenza</t>
  </si>
  <si>
    <t>Retribuzione netta su base annuale per il dipendente (compreso il rateo di ferie)</t>
  </si>
  <si>
    <t>quanto"resta in tasca" al giovane</t>
  </si>
  <si>
    <t>costo complessivo sostenuto dalla parrocchia per la retribuzione del giovane</t>
  </si>
  <si>
    <t xml:space="preserve">costo orario lordo </t>
  </si>
  <si>
    <t>Retribuzione Lorda Annuale (comprese ferie e 13°) sulla base della retribuzione oraria da CCNL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</si>
</sst>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BF9F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CF0DE"/>
        <bgColor indexed="64"/>
      </patternFill>
    </fill>
    <fill>
      <patternFill patternType="solid">
        <fgColor rgb="FFFAD3B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0" borderId="1" xfId="0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1" fillId="10" borderId="1" xfId="0" applyNumberFormat="1" applyFont="1" applyFill="1" applyBorder="1" applyProtection="1">
      <protection locked="0"/>
    </xf>
    <xf numFmtId="10" fontId="2" fillId="10" borderId="1" xfId="0" applyNumberFormat="1" applyFont="1" applyFill="1" applyBorder="1" applyProtection="1">
      <protection locked="0"/>
    </xf>
    <xf numFmtId="164" fontId="0" fillId="10" borderId="1" xfId="0" applyNumberForma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5" borderId="1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4" fontId="1" fillId="0" borderId="0" xfId="0" applyNumberFormat="1" applyFont="1" applyAlignment="1" applyProtection="1">
      <alignment wrapText="1"/>
    </xf>
    <xf numFmtId="164" fontId="1" fillId="0" borderId="0" xfId="0" applyNumberFormat="1" applyFont="1" applyAlignment="1" applyProtection="1">
      <alignment wrapText="1"/>
      <protection locked="0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164" fontId="1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164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Protection="1">
      <protection locked="0"/>
    </xf>
    <xf numFmtId="165" fontId="1" fillId="5" borderId="1" xfId="0" applyNumberFormat="1" applyFont="1" applyFill="1" applyBorder="1" applyProtection="1">
      <protection locked="0"/>
    </xf>
    <xf numFmtId="165" fontId="1" fillId="0" borderId="0" xfId="0" applyNumberFormat="1" applyFont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11" borderId="0" xfId="0" applyNumberFormat="1" applyFill="1" applyAlignment="1" applyProtection="1">
      <alignment wrapText="1"/>
      <protection locked="0"/>
    </xf>
    <xf numFmtId="164" fontId="0" fillId="11" borderId="0" xfId="0" applyNumberFormat="1" applyFont="1" applyFill="1" applyAlignment="1" applyProtection="1">
      <alignment wrapText="1"/>
      <protection locked="0"/>
    </xf>
    <xf numFmtId="164" fontId="0" fillId="4" borderId="1" xfId="0" applyNumberFormat="1" applyFill="1" applyBorder="1" applyProtection="1"/>
    <xf numFmtId="164" fontId="1" fillId="2" borderId="1" xfId="0" applyNumberFormat="1" applyFont="1" applyFill="1" applyBorder="1" applyProtection="1"/>
    <xf numFmtId="164" fontId="1" fillId="10" borderId="1" xfId="0" applyNumberFormat="1" applyFont="1" applyFill="1" applyBorder="1" applyProtection="1"/>
    <xf numFmtId="164" fontId="0" fillId="10" borderId="1" xfId="0" applyNumberFormat="1" applyFill="1" applyBorder="1" applyProtection="1"/>
    <xf numFmtId="10" fontId="2" fillId="6" borderId="1" xfId="0" applyNumberFormat="1" applyFont="1" applyFill="1" applyBorder="1" applyProtection="1"/>
    <xf numFmtId="164" fontId="1" fillId="4" borderId="1" xfId="0" applyNumberFormat="1" applyFont="1" applyFill="1" applyBorder="1" applyProtection="1"/>
    <xf numFmtId="165" fontId="1" fillId="2" borderId="1" xfId="0" applyNumberFormat="1" applyFont="1" applyFill="1" applyBorder="1" applyProtection="1"/>
    <xf numFmtId="164" fontId="0" fillId="3" borderId="1" xfId="0" applyNumberFormat="1" applyFill="1" applyBorder="1" applyProtection="1"/>
    <xf numFmtId="165" fontId="0" fillId="3" borderId="1" xfId="0" applyNumberFormat="1" applyFill="1" applyBorder="1" applyProtection="1"/>
    <xf numFmtId="165" fontId="0" fillId="0" borderId="0" xfId="0" applyNumberFormat="1" applyProtection="1">
      <protection locked="0"/>
    </xf>
    <xf numFmtId="164" fontId="1" fillId="8" borderId="0" xfId="0" applyNumberFormat="1" applyFont="1" applyFill="1" applyAlignment="1" applyProtection="1">
      <alignment horizontal="center" vertical="center" wrapText="1"/>
      <protection locked="0"/>
    </xf>
    <xf numFmtId="164" fontId="1" fillId="9" borderId="0" xfId="0" applyNumberFormat="1" applyFont="1" applyFill="1" applyAlignment="1" applyProtection="1">
      <alignment horizontal="center" vertical="center" wrapText="1"/>
      <protection locked="0"/>
    </xf>
    <xf numFmtId="164" fontId="1" fillId="7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AD3BE"/>
      <color rgb="FFCCF0DE"/>
      <color rgb="FFEBF9F2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zoomScaleNormal="100" workbookViewId="0">
      <selection activeCell="A4" sqref="A4"/>
    </sheetView>
  </sheetViews>
  <sheetFormatPr defaultColWidth="8.7109375" defaultRowHeight="15" x14ac:dyDescent="0.25"/>
  <cols>
    <col min="1" max="1" width="11.7109375" style="19" customWidth="1"/>
    <col min="2" max="2" width="15.7109375" style="6" customWidth="1"/>
    <col min="3" max="3" width="15.5703125" style="19" customWidth="1"/>
    <col min="4" max="4" width="10.28515625" style="19" bestFit="1" customWidth="1"/>
    <col min="5" max="5" width="11.7109375" style="6" customWidth="1"/>
    <col min="6" max="6" width="8.7109375" style="19" customWidth="1"/>
    <col min="7" max="7" width="10.28515625" style="19" customWidth="1"/>
    <col min="8" max="8" width="9.28515625" style="19" customWidth="1"/>
    <col min="9" max="9" width="12.7109375" style="19" customWidth="1"/>
    <col min="10" max="10" width="10.7109375" style="19" customWidth="1"/>
    <col min="11" max="11" width="9.28515625" style="19" bestFit="1" customWidth="1"/>
    <col min="12" max="12" width="14.7109375" style="6" customWidth="1"/>
    <col min="13" max="13" width="5.7109375" style="19" bestFit="1" customWidth="1"/>
    <col min="14" max="14" width="13.28515625" style="19" customWidth="1"/>
    <col min="15" max="15" width="13.7109375" style="6" customWidth="1"/>
    <col min="16" max="16" width="14" style="19" customWidth="1"/>
    <col min="17" max="17" width="10.42578125" style="19" bestFit="1" customWidth="1"/>
    <col min="18" max="18" width="9" style="19" bestFit="1" customWidth="1"/>
    <col min="19" max="19" width="5.7109375" style="19" bestFit="1" customWidth="1"/>
    <col min="20" max="20" width="8" style="19" customWidth="1"/>
    <col min="21" max="21" width="17.5703125" style="19" customWidth="1"/>
    <col min="22" max="22" width="12.28515625" style="19" customWidth="1"/>
    <col min="23" max="23" width="12.42578125" style="19" customWidth="1"/>
    <col min="24" max="24" width="13.42578125" style="19" customWidth="1"/>
    <col min="25" max="16384" width="8.7109375" style="19"/>
  </cols>
  <sheetData>
    <row r="1" spans="1:23" s="10" customFormat="1" ht="28.9" customHeight="1" x14ac:dyDescent="0.25">
      <c r="A1" s="37" t="s">
        <v>23</v>
      </c>
      <c r="B1" s="37"/>
      <c r="C1" s="35" t="s">
        <v>11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 t="s">
        <v>13</v>
      </c>
      <c r="Q1" s="36"/>
      <c r="R1" s="36"/>
      <c r="S1" s="36"/>
      <c r="T1" s="36"/>
      <c r="U1" s="36"/>
      <c r="V1" s="36"/>
      <c r="W1" s="36"/>
    </row>
    <row r="2" spans="1:23" s="18" customFormat="1" ht="120" x14ac:dyDescent="0.25">
      <c r="A2" s="11" t="s">
        <v>17</v>
      </c>
      <c r="B2" s="11" t="s">
        <v>19</v>
      </c>
      <c r="C2" s="12" t="s">
        <v>20</v>
      </c>
      <c r="D2" s="12" t="s">
        <v>14</v>
      </c>
      <c r="E2" s="13" t="s">
        <v>4</v>
      </c>
      <c r="F2" s="14" t="s">
        <v>0</v>
      </c>
      <c r="G2" s="14" t="s">
        <v>5</v>
      </c>
      <c r="H2" s="12" t="s">
        <v>1</v>
      </c>
      <c r="I2" s="14" t="s">
        <v>12</v>
      </c>
      <c r="J2" s="12" t="s">
        <v>6</v>
      </c>
      <c r="K2" s="12" t="s">
        <v>7</v>
      </c>
      <c r="L2" s="12" t="s">
        <v>25</v>
      </c>
      <c r="M2" s="12" t="s">
        <v>2</v>
      </c>
      <c r="N2" s="15" t="s">
        <v>16</v>
      </c>
      <c r="O2" s="16" t="s">
        <v>15</v>
      </c>
      <c r="P2" s="17" t="s">
        <v>29</v>
      </c>
      <c r="Q2" s="17" t="s">
        <v>8</v>
      </c>
      <c r="R2" s="17" t="s">
        <v>9</v>
      </c>
      <c r="S2" s="17" t="s">
        <v>2</v>
      </c>
      <c r="T2" s="17" t="s">
        <v>3</v>
      </c>
      <c r="U2" s="17" t="s">
        <v>21</v>
      </c>
      <c r="V2" s="17" t="s">
        <v>10</v>
      </c>
      <c r="W2" s="17" t="s">
        <v>22</v>
      </c>
    </row>
    <row r="3" spans="1:23" x14ac:dyDescent="0.25">
      <c r="B3" s="1"/>
      <c r="C3" s="2"/>
      <c r="D3" s="29">
        <v>9.1899999999999996E-2</v>
      </c>
      <c r="E3" s="3"/>
      <c r="F3" s="4">
        <v>0.23</v>
      </c>
      <c r="G3" s="5"/>
      <c r="H3" s="2"/>
      <c r="I3" s="5"/>
      <c r="J3" s="29">
        <v>1.23E-2</v>
      </c>
      <c r="K3" s="29">
        <v>8.0000000000000002E-3</v>
      </c>
      <c r="L3" s="1"/>
      <c r="M3" s="2"/>
      <c r="N3" s="1"/>
      <c r="P3" s="2"/>
      <c r="Q3" s="29">
        <v>0.30380000000000001</v>
      </c>
      <c r="R3" s="29">
        <v>5.0000000000000001E-3</v>
      </c>
      <c r="S3" s="2"/>
      <c r="T3" s="29">
        <v>3.9E-2</v>
      </c>
      <c r="U3" s="2"/>
      <c r="V3" s="2"/>
      <c r="W3" s="2"/>
    </row>
    <row r="4" spans="1:23" x14ac:dyDescent="0.25">
      <c r="A4" s="20">
        <v>8.5</v>
      </c>
      <c r="B4" s="7">
        <v>433</v>
      </c>
      <c r="C4" s="26">
        <f>(A4*B4)</f>
        <v>3680.5</v>
      </c>
      <c r="D4" s="25">
        <f t="shared" ref="D4" si="0">C4*9.19/100</f>
        <v>338.23794999999996</v>
      </c>
      <c r="E4" s="27">
        <f>SUM(C4,-D4)</f>
        <v>3342.2620500000003</v>
      </c>
      <c r="F4" s="28">
        <f t="shared" ref="F4" si="1">E4*23/100</f>
        <v>768.72027150000008</v>
      </c>
      <c r="G4" s="28">
        <v>1880</v>
      </c>
      <c r="H4" s="25">
        <v>0</v>
      </c>
      <c r="I4" s="28">
        <v>0</v>
      </c>
      <c r="J4" s="25">
        <f t="shared" ref="J4" si="2">E4*1.232/100</f>
        <v>41.176668456000009</v>
      </c>
      <c r="K4" s="25">
        <f t="shared" ref="K4" si="3">E4*0.8/100</f>
        <v>26.738096400000003</v>
      </c>
      <c r="L4" s="30">
        <f>SUM(C4-D4-H4-J4-K4)</f>
        <v>3274.3472851440006</v>
      </c>
      <c r="M4" s="30">
        <f>C4/13.5-(C4*0.5/100)</f>
        <v>254.22712962962962</v>
      </c>
      <c r="N4" s="26">
        <f>(L4+M4)</f>
        <v>3528.57441477363</v>
      </c>
      <c r="O4" s="31">
        <f>(N4/366)</f>
        <v>9.6409137015672943</v>
      </c>
      <c r="P4" s="32">
        <f>C4</f>
        <v>3680.5</v>
      </c>
      <c r="Q4" s="32">
        <f t="shared" ref="Q4" si="4">P4*30.38/100</f>
        <v>1118.1359</v>
      </c>
      <c r="R4" s="32">
        <f t="shared" ref="R4" si="5">P4*0.5/100</f>
        <v>18.4025</v>
      </c>
      <c r="S4" s="32">
        <f>P4/13.5-(P4*0.5/100)</f>
        <v>254.22712962962962</v>
      </c>
      <c r="T4" s="32">
        <f t="shared" ref="T4" si="6">P4*3.9/100</f>
        <v>143.53949999999998</v>
      </c>
      <c r="U4" s="26">
        <f>SUM(P4:T4)</f>
        <v>5214.8050296296296</v>
      </c>
      <c r="V4" s="33">
        <f>(U4-N4)/N4*100</f>
        <v>47.787871719411562</v>
      </c>
      <c r="W4" s="8">
        <f>(U4/B4)</f>
        <v>12.04342962962963</v>
      </c>
    </row>
    <row r="5" spans="1:23" ht="45" x14ac:dyDescent="0.25">
      <c r="L5" s="9" t="s">
        <v>18</v>
      </c>
      <c r="N5" s="21"/>
      <c r="U5" s="21"/>
    </row>
    <row r="6" spans="1:23" s="22" customFormat="1" ht="75" x14ac:dyDescent="0.25">
      <c r="B6" s="10"/>
      <c r="C6" s="23" t="s">
        <v>24</v>
      </c>
      <c r="E6" s="10"/>
      <c r="L6" s="24" t="s">
        <v>26</v>
      </c>
      <c r="O6" s="10"/>
      <c r="U6" s="23" t="s">
        <v>27</v>
      </c>
      <c r="W6" s="23" t="s">
        <v>28</v>
      </c>
    </row>
    <row r="12" spans="1:23" x14ac:dyDescent="0.25">
      <c r="U12" s="34"/>
    </row>
  </sheetData>
  <sheetProtection sheet="1" objects="1" scenarios="1" selectLockedCells="1"/>
  <mergeCells count="3">
    <mergeCell ref="C1:O1"/>
    <mergeCell ref="P1:W1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Clementi Patrizia</dc:creator>
  <cp:lastModifiedBy>Simonelli Don Lorenzo</cp:lastModifiedBy>
  <dcterms:created xsi:type="dcterms:W3CDTF">2017-04-06T14:25:06Z</dcterms:created>
  <dcterms:modified xsi:type="dcterms:W3CDTF">2018-05-21T07:18:30Z</dcterms:modified>
</cp:coreProperties>
</file>